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<sst xmlns="http://schemas.openxmlformats.org/spreadsheetml/2006/main" count="690" uniqueCount="358">
  <si>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</si>
  <si>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</si>
  <si>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</si>
  <si>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</si>
  <si>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</si>
  <si>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</si>
  <si>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</si>
  <si>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</si>
  <si>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</si>
  <si>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</si>
  <si>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</si>
  <si>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</si>
  <si>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</si>
  <si>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</si>
  <si>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</si>
  <si>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</si>
  <si>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</si>
  <si>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</si>
  <si>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</si>
  <si>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</si>
  <si>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</si>
  <si>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</si>
  <si>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</si>
  <si>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</si>
  <si>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</si>
  <si>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</si>
  <si>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</si>
  <si>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</si>
  <si>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</si>
  <si>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</si>
  <si>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</si>
  <si>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</si>
  <si>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</si>
  <si>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</si>
  <si>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</si>
  <si>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</si>
  <si>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</si>
  <si>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</si>
  <si>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</si>
  <si>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</si>
  <si>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</si>
  <si>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</si>
  <si>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</si>
  <si>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</si>
  <si>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</si>
  <si>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</si>
  <si>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</si>
  <si>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</si>
  <si>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</si>
  <si>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</si>
  <si>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</si>
  <si>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</si>
  <si>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</si>
  <si>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</si>
  <si>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</si>
  <si>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</si>
  <si>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</si>
  <si>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</si>
  <si>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</si>
  <si>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</si>
  <si>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</si>
  <si>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</si>
  <si>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</si>
  <si>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</si>
  <si>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</si>
  <si>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</si>
  <si>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</si>
  <si>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</si>
  <si>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</si>
  <si>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</si>
  <si>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</si>
  <si>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</si>
  <si>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</si>
  <si>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</si>
  <si>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</si>
  <si>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</si>
  <si>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</si>
  <si>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</si>
  <si>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</si>
  <si>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</si>
  <si>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</si>
  <si>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</si>
  <si>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</si>
  <si>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</si>
  <si>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</si>
  <si>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</si>
  <si>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</si>
  <si>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</si>
  <si>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</si>
  <si>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</si>
  <si>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</si>
  <si>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</si>
  <si>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</si>
  <si>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</si>
  <si>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</si>
  <si>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</si>
  <si>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</si>
  <si>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</si>
  <si>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</si>
  <si>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</si>
  <si>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</si>
  <si>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</si>
  <si>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</si>
  <si>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</si>
  <si>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</si>
  <si>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</si>
  <si>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</si>
  <si>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</si>
  <si>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</si>
  <si>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</si>
  <si>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</si>
  <si>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</si>
  <si>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</si>
  <si>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</si>
  <si>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</si>
  <si>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</si>
  <si>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</si>
  <si>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</si>
  <si>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</si>
  <si>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</si>
  <si>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</si>
  <si>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</si>
  <si>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</si>
  <si>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</si>
  <si>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</si>
  <si>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</si>
  <si>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</si>
  <si>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</si>
  <si>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</si>
  <si>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</si>
  <si>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</si>
  <si>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</si>
  <si>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</si>
  <si>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</si>
  <si>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</si>
  <si>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</si>
  <si>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</si>
  <si>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</si>
  <si>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</si>
  <si>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</si>
  <si>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</si>
  <si>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</si>
  <si>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</si>
  <si>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</si>
  <si>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</si>
  <si>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</si>
  <si>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</si>
  <si>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</si>
  <si>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</si>
  <si>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</si>
  <si>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</si>
  <si>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</si>
  <si>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</si>
  <si>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</si>
  <si>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</si>
  <si>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</si>
  <si>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</si>
  <si>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</si>
  <si>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</si>
  <si>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</si>
  <si>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</si>
  <si>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</si>
  <si>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</si>
  <si>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</si>
  <si>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</si>
  <si>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</si>
  <si>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</si>
  <si>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</si>
  <si>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</si>
  <si>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</si>
  <si>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</si>
  <si>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</si>
  <si>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</si>
  <si>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</si>
  <si>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</si>
  <si>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</si>
  <si>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</si>
  <si>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</si>
  <si>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</si>
  <si>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</si>
  <si>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</si>
  <si>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</si>
  <si>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</si>
  <si>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</si>
  <si>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</si>
  <si>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</si>
  <si>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</si>
  <si>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</si>
  <si>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</si>
  <si>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</si>
  <si>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</si>
  <si>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</si>
  <si>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</si>
  <si>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</si>
  <si>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</si>
  <si>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</si>
  <si>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</si>
  <si>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</si>
  <si>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</si>
  <si>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</si>
  <si>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</si>
  <si>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</si>
  <si>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</si>
  <si>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</si>
  <si>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</si>
  <si>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</si>
  <si>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</si>
  <si>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</si>
  <si>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</si>
  <si>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</si>
  <si>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</si>
  <si>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</si>
  <si>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</si>
  <si>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</si>
  <si>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</si>
  <si>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</si>
  <si>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</si>
  <si>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</si>
  <si>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</si>
  <si>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</si>
  <si>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</si>
  <si>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</si>
  <si>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</si>
  <si>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</si>
  <si>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</si>
  <si>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</si>
  <si>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</si>
  <si>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</si>
  <si>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</si>
  <si>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</si>
  <si>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</si>
  <si>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</si>
  <si>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</si>
  <si>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</si>
  <si>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</si>
  <si>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</si>
  <si>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</si>
  <si>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</si>
  <si>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</si>
  <si>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</si>
  <si>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</si>
  <si>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</si>
  <si>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</si>
  <si>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</si>
  <si>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</si>
  <si>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</si>
  <si>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</si>
  <si>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</si>
  <si>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</si>
  <si>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</si>
  <si>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</si>
  <si>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</si>
  <si>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</si>
  <si>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</si>
  <si>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</si>
  <si>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</si>
  <si>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</si>
  <si>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</si>
  <si>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</si>
  <si>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</si>
  <si>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</si>
  <si>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</si>
  <si>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</si>
  <si>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</si>
  <si>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</si>
  <si>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</si>
  <si>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</si>
  <si>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</si>
  <si>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</si>
  <si>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</si>
  <si>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</si>
  <si>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</si>
  <si>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</si>
  <si>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</si>
  <si>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</si>
  <si>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</si>
  <si>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</si>
  <si>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</si>
  <si>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</si>
  <si>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</si>
  <si>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</si>
  <si>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</si>
  <si>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</si>
  <si>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</si>
  <si>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</si>
  <si>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</si>
  <si>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</si>
  <si>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</si>
  <si>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</si>
  <si>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</si>
  <si>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</si>
  <si>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</si>
  <si>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</si>
  <si>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</si>
  <si>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</si>
  <si>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</si>
  <si>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</si>
  <si>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</si>
  <si>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</si>
  <si>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</si>
  <si>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</si>
  <si>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</si>
  <si>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</si>
  <si>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</si>
  <si>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</si>
  <si>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</si>
  <si>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</si>
  <si>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</si>
  <si>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</si>
  <si>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</si>
  <si>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</si>
  <si>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</si>
  <si>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</si>
  <si>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</si>
  <si>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</si>
  <si>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</si>
  <si>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</si>
  <si>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</si>
  <si>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</si>
  <si>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</si>
  <si>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</si>
  <si>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</si>
  <si>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</si>
  <si>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</si>
  <si>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</si>
  <si>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</si>
  <si>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</si>
  <si>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</si>
  <si>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</si>
  <si>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</si>
  <si>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</si>
  <si>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</si>
  <si>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</si>
  <si>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</si>
  <si>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</si>
  <si>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</si>
  <si>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</si>
  <si>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</si>
  <si>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</si>
  <si>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</si>
  <si>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</si>
  <si>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</si>
  <si>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</si>
  <si>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</si>
  <si>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</si>
  <si>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</si>
  <si>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</si>
  <si>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</si>
  <si>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</si>
  <si>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</si>
  <si>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</si>
  <si>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</si>
  <si>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</si>
  <si>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</si>
  <si>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</si>
  <si>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</si>
  <si>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"14" жовтня  2020 р.</t>
  </si>
  <si>
    <r>
      <t>"</t>
    </r>
    <r>
      <rPr>
        <u val="single"/>
        <sz val="20"/>
        <rFont val="Arial Cyr"/>
        <family val="0"/>
      </rPr>
      <t xml:space="preserve">    13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</si>
</sst>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0.emf" /><Relationship Id="rId3" Type="http://schemas.openxmlformats.org/officeDocument/2006/relationships/image" Target="../media/image35.emf" /><Relationship Id="rId4" Type="http://schemas.openxmlformats.org/officeDocument/2006/relationships/image" Target="../media/image19.emf" /><Relationship Id="rId5" Type="http://schemas.openxmlformats.org/officeDocument/2006/relationships/image" Target="../media/image36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4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3.emf" /><Relationship Id="rId14" Type="http://schemas.openxmlformats.org/officeDocument/2006/relationships/image" Target="../media/image28.emf" /><Relationship Id="rId15" Type="http://schemas.openxmlformats.org/officeDocument/2006/relationships/image" Target="../media/image27.emf" /><Relationship Id="rId16" Type="http://schemas.openxmlformats.org/officeDocument/2006/relationships/image" Target="../media/image29.emf" /><Relationship Id="rId17" Type="http://schemas.openxmlformats.org/officeDocument/2006/relationships/image" Target="../media/image1.emf" /><Relationship Id="rId18" Type="http://schemas.openxmlformats.org/officeDocument/2006/relationships/image" Target="../media/image31.emf" /><Relationship Id="rId19" Type="http://schemas.openxmlformats.org/officeDocument/2006/relationships/image" Target="../media/image30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34.emf" /><Relationship Id="rId23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17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16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172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183</v>
      </c>
      <c r="AI1" s="213"/>
      <c r="AJ1" s="213"/>
      <c r="AK1" s="213"/>
      <c r="AL1" s="213"/>
      <c r="AM1" s="213"/>
      <c r="AN1" s="21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289" t="s">
        <v>170</v>
      </c>
      <c r="B2" s="290"/>
      <c r="C2" s="219" t="s">
        <v>171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184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194</v>
      </c>
      <c r="G4" s="219"/>
      <c r="H4" s="219" t="s">
        <v>195</v>
      </c>
      <c r="I4" s="219"/>
      <c r="J4" s="219"/>
      <c r="K4" s="219" t="s">
        <v>196</v>
      </c>
      <c r="L4" s="219"/>
      <c r="M4" s="219"/>
      <c r="N4" s="219" t="s">
        <v>197</v>
      </c>
      <c r="O4" s="219"/>
      <c r="P4" s="219"/>
      <c r="Q4" s="219"/>
      <c r="R4" s="219"/>
      <c r="S4" s="219"/>
      <c r="T4" s="6"/>
      <c r="U4" s="216" t="s">
        <v>173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315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191</v>
      </c>
      <c r="D6" s="302"/>
      <c r="E6" s="302"/>
      <c r="F6" s="241">
        <f>AVERAGE(завтракл,обідл,ужинл)</f>
        <v>16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356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357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192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216</v>
      </c>
      <c r="Y9" s="304"/>
      <c r="Z9" s="304"/>
      <c r="AA9" s="304"/>
      <c r="AB9" s="304"/>
      <c r="AC9" s="304"/>
      <c r="AD9" s="6"/>
      <c r="AE9" s="303" t="s">
        <v>189</v>
      </c>
      <c r="AF9" s="303"/>
      <c r="AG9" s="303" t="s">
        <v>188</v>
      </c>
      <c r="AH9" s="303"/>
      <c r="AI9" s="303" t="s">
        <v>187</v>
      </c>
      <c r="AJ9" s="303"/>
      <c r="AK9" s="303" t="s">
        <v>186</v>
      </c>
      <c r="AL9" s="303"/>
      <c r="AM9" s="303" t="s">
        <v>185</v>
      </c>
      <c r="AN9" s="303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193</v>
      </c>
      <c r="D13" s="220"/>
      <c r="E13" s="220"/>
      <c r="F13" s="249">
        <f>AM181/сред</f>
        <v>81.24825999999997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179</v>
      </c>
      <c r="B18" s="229"/>
      <c r="C18" s="230"/>
      <c r="D18" s="230"/>
      <c r="E18" s="231"/>
      <c r="F18" s="299" t="s">
        <v>180</v>
      </c>
      <c r="G18" s="232" t="s">
        <v>201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286</v>
      </c>
      <c r="AJ18" s="223"/>
      <c r="AK18" s="228" t="s">
        <v>190</v>
      </c>
      <c r="AL18" s="230"/>
      <c r="AM18" s="230"/>
      <c r="AN18" s="231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178</v>
      </c>
      <c r="B19" s="236"/>
      <c r="C19" s="236"/>
      <c r="D19" s="236"/>
      <c r="E19" s="201"/>
      <c r="F19" s="300"/>
      <c r="G19" s="253" t="s">
        <v>174</v>
      </c>
      <c r="H19" s="234"/>
      <c r="I19" s="234"/>
      <c r="J19" s="234"/>
      <c r="K19" s="234"/>
      <c r="L19" s="234"/>
      <c r="M19" s="234"/>
      <c r="N19" s="254"/>
      <c r="O19" s="253" t="s">
        <v>175</v>
      </c>
      <c r="P19" s="234"/>
      <c r="Q19" s="234"/>
      <c r="R19" s="234"/>
      <c r="S19" s="234"/>
      <c r="T19" s="234"/>
      <c r="U19" s="234"/>
      <c r="V19" s="254"/>
      <c r="W19" s="288" t="s">
        <v>176</v>
      </c>
      <c r="X19" s="288"/>
      <c r="Y19" s="288"/>
      <c r="Z19" s="234" t="s">
        <v>177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121</v>
      </c>
      <c r="H21" s="68" t="s">
        <v>99</v>
      </c>
      <c r="I21" s="68" t="s">
        <v>166</v>
      </c>
      <c r="J21" s="69" t="s">
        <v>167</v>
      </c>
      <c r="K21" s="67" t="s">
        <v>11</v>
      </c>
      <c r="L21" s="67" t="s">
        <v>94</v>
      </c>
      <c r="M21" s="67" t="s">
        <v>107</v>
      </c>
      <c r="N21" s="84"/>
      <c r="O21" s="70" t="s">
        <v>67</v>
      </c>
      <c r="P21" s="67" t="s">
        <v>313</v>
      </c>
      <c r="Q21" s="70" t="s">
        <v>159</v>
      </c>
      <c r="R21" s="67" t="s">
        <v>309</v>
      </c>
      <c r="S21" s="67" t="s">
        <v>11</v>
      </c>
      <c r="T21" s="67" t="s">
        <v>109</v>
      </c>
      <c r="U21" s="67"/>
      <c r="V21" s="67"/>
      <c r="W21" s="67" t="s">
        <v>223</v>
      </c>
      <c r="X21" s="67" t="s">
        <v>8</v>
      </c>
      <c r="Y21" s="84"/>
      <c r="Z21" s="70" t="s">
        <v>84</v>
      </c>
      <c r="AA21" s="67" t="s">
        <v>88</v>
      </c>
      <c r="AB21" s="67" t="s">
        <v>115</v>
      </c>
      <c r="AC21" s="67" t="s">
        <v>10</v>
      </c>
      <c r="AD21" s="67" t="s">
        <v>11</v>
      </c>
      <c r="AE21" s="67" t="s">
        <v>100</v>
      </c>
      <c r="AF21" s="67"/>
      <c r="AG21" s="84"/>
      <c r="AH21" s="127"/>
      <c r="AI21" s="226"/>
      <c r="AJ21" s="227"/>
      <c r="AK21" s="226" t="s">
        <v>287</v>
      </c>
      <c r="AL21" s="305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181</v>
      </c>
      <c r="B23" s="284"/>
      <c r="C23" s="284"/>
      <c r="D23" s="284"/>
      <c r="E23" s="284"/>
      <c r="F23" s="63" t="s">
        <v>1</v>
      </c>
      <c r="G23" s="77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86">
        <f>G23</f>
        <v>16</v>
      </c>
      <c r="O23" s="21">
        <v>16</v>
      </c>
      <c r="P23" s="20">
        <f aca="true" t="shared" si="0" ref="P23:V23">O23</f>
        <v>16</v>
      </c>
      <c r="Q23" s="21">
        <f t="shared" si="0"/>
        <v>16</v>
      </c>
      <c r="R23" s="20">
        <f t="shared" si="0"/>
        <v>16</v>
      </c>
      <c r="S23" s="20">
        <f t="shared" si="0"/>
        <v>16</v>
      </c>
      <c r="T23" s="20">
        <f t="shared" si="0"/>
        <v>16</v>
      </c>
      <c r="U23" s="20">
        <f t="shared" si="0"/>
        <v>16</v>
      </c>
      <c r="V23" s="20">
        <f t="shared" si="0"/>
        <v>16</v>
      </c>
      <c r="W23" s="20">
        <f>G23</f>
        <v>16</v>
      </c>
      <c r="X23" s="20">
        <f>W23</f>
        <v>16</v>
      </c>
      <c r="Y23" s="86">
        <f>X23</f>
        <v>16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86">
        <f t="shared" si="1"/>
        <v>16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182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>
        <f>IF(обед3="хліб житній",DU2,(IF(обед3="хліб пшеничний",DT2,(VLOOKUP(обед3,таб,67,FALSE)))))</f>
        <v>105</v>
      </c>
      <c r="R24" s="41">
        <f>IF(обед4="хліб житній",DU2,(IF(обед4="хліб пшеничний",DT2,(VLOOKUP(обед4,таб,67,FALSE)))))</f>
        <v>100</v>
      </c>
      <c r="S24" s="41">
        <v>135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155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13</v>
      </c>
      <c r="B25" s="211"/>
      <c r="C25" s="211"/>
      <c r="D25" s="211"/>
      <c r="E25" s="212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0.126</v>
      </c>
      <c r="AJ27" s="166"/>
      <c r="AK27" s="170">
        <f>SUM(G28:AG28)</f>
        <v>2.016</v>
      </c>
      <c r="AL27" s="170"/>
      <c r="AM27" s="153">
        <f>IF(AK27=0,0,AS117)</f>
        <v>118</v>
      </c>
      <c r="AN27" s="155">
        <f>AK27*AM27</f>
        <v>237.888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2.016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14</v>
      </c>
      <c r="B29" s="203"/>
      <c r="C29" s="203"/>
      <c r="D29" s="203"/>
      <c r="E29" s="204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254</v>
      </c>
      <c r="B31" s="211"/>
      <c r="C31" s="211"/>
      <c r="D31" s="211"/>
      <c r="E31" s="212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15</v>
      </c>
      <c r="B33" s="211"/>
      <c r="C33" s="211"/>
      <c r="D33" s="211"/>
      <c r="E33" s="212"/>
      <c r="F33" s="71" t="s">
        <v>198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</v>
      </c>
      <c r="AJ33" s="166"/>
      <c r="AK33" s="170">
        <f>SUM(G34:AG34)</f>
        <v>0</v>
      </c>
      <c r="AL33" s="170"/>
      <c r="AM33" s="153">
        <f>IF(AK33=0,0,AV117)</f>
        <v>0</v>
      </c>
      <c r="AN33" s="155">
        <f>AK33*AM33</f>
        <v>0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199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339</v>
      </c>
      <c r="B35" s="211"/>
      <c r="C35" s="211"/>
      <c r="D35" s="211"/>
      <c r="E35" s="212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17</v>
      </c>
      <c r="B37" s="211"/>
      <c r="C37" s="211"/>
      <c r="D37" s="211"/>
      <c r="E37" s="212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80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</v>
      </c>
      <c r="AJ37" s="166"/>
      <c r="AK37" s="170">
        <f>SUM(G38:AG38)</f>
        <v>1.28</v>
      </c>
      <c r="AL37" s="170"/>
      <c r="AM37" s="153">
        <f>IF(AK37=0,0,AX117)</f>
        <v>85</v>
      </c>
      <c r="AN37" s="155">
        <f>AK37*AM37</f>
        <v>108.8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  <v>1.28</v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255</v>
      </c>
      <c r="B39" s="211"/>
      <c r="C39" s="211"/>
      <c r="D39" s="211"/>
      <c r="E39" s="212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18</v>
      </c>
      <c r="B41" s="211"/>
      <c r="C41" s="211"/>
      <c r="D41" s="211"/>
      <c r="E41" s="212"/>
      <c r="F41" s="71" t="s">
        <v>198</v>
      </c>
      <c r="G41" s="78">
        <v>8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f>VLOOKUP(обед1,таб,10,FALSE)</f>
        <v>7</v>
      </c>
      <c r="P41" s="28">
        <f>VLOOKUP(обед2,таб,10,FALSE)</f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4.5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0.04449999999999999</v>
      </c>
      <c r="AJ41" s="166"/>
      <c r="AK41" s="170">
        <f>SUM(G42:AG42)</f>
        <v>0.7119999999999999</v>
      </c>
      <c r="AL41" s="170"/>
      <c r="AM41" s="153">
        <f>IF(AK41=0,0,AZ117)</f>
        <v>205.5</v>
      </c>
      <c r="AN41" s="155">
        <f>AK41*AM41</f>
        <v>146.31599999999997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199</v>
      </c>
      <c r="G42" s="79">
        <f aca="true" t="shared" si="26" ref="G42:N42">IF(G41=0,"",завтракл*G41/1000)</f>
        <v>0.128</v>
      </c>
      <c r="H42" s="47">
        <f t="shared" si="26"/>
      </c>
      <c r="I42" s="46">
        <f t="shared" si="26"/>
        <v>0.24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0.112</v>
      </c>
      <c r="P42" s="46">
        <f t="shared" si="27"/>
        <v>0.08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0.08</v>
      </c>
      <c r="AA42" s="47">
        <f t="shared" si="28"/>
        <v>0.072</v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19</v>
      </c>
      <c r="B43" s="211"/>
      <c r="C43" s="211"/>
      <c r="D43" s="211"/>
      <c r="E43" s="212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20</v>
      </c>
      <c r="B47" s="211"/>
      <c r="C47" s="211"/>
      <c r="D47" s="211"/>
      <c r="E47" s="212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f>VLOOKUP(обед2,таб,13,FALSE)</f>
        <v>0</v>
      </c>
      <c r="Q47" s="29">
        <v>4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0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3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0.015000000000000001</v>
      </c>
      <c r="AJ47" s="166"/>
      <c r="AK47" s="170">
        <f>SUM(G48:AG48)</f>
        <v>0.24000000000000002</v>
      </c>
      <c r="AL47" s="170"/>
      <c r="AM47" s="153">
        <f>IF(AK47=0,0,BC117)</f>
        <v>33.6</v>
      </c>
      <c r="AN47" s="155">
        <f>AK47*AM47</f>
        <v>8.064000000000002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0.064</v>
      </c>
      <c r="P48" s="46">
        <f t="shared" si="36"/>
      </c>
      <c r="Q48" s="47">
        <f t="shared" si="36"/>
        <v>0.064</v>
      </c>
      <c r="R48" s="46">
        <f t="shared" si="36"/>
        <v>0.032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0.048</v>
      </c>
      <c r="AB48" s="46">
        <f t="shared" si="37"/>
        <v>0.032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21</v>
      </c>
      <c r="B49" s="211"/>
      <c r="C49" s="211"/>
      <c r="D49" s="211"/>
      <c r="E49" s="212"/>
      <c r="F49" s="71" t="s">
        <v>198</v>
      </c>
      <c r="G49" s="80">
        <f>VLOOKUP(завтрак1,таб,14,FALSE)</f>
        <v>137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0.276</v>
      </c>
      <c r="AJ49" s="166"/>
      <c r="AK49" s="170">
        <f>SUM(G50:AG50)</f>
        <v>4.416</v>
      </c>
      <c r="AL49" s="170"/>
      <c r="AM49" s="153">
        <f>IF(AK49=0,0,BD117)</f>
        <v>25.6</v>
      </c>
      <c r="AN49" s="155">
        <f>AK49*AM49</f>
        <v>113.04960000000001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199</v>
      </c>
      <c r="G50" s="81">
        <f aca="true" t="shared" si="38" ref="G50:N50">IF(G49=0,"",завтракл*G49/1000)</f>
        <v>2.192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1.6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  <v>0.384</v>
      </c>
      <c r="Q50" s="49">
        <f t="shared" si="39"/>
        <v>0.24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22</v>
      </c>
      <c r="B51" s="211"/>
      <c r="C51" s="211"/>
      <c r="D51" s="211"/>
      <c r="E51" s="212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23</v>
      </c>
      <c r="B53" s="203"/>
      <c r="C53" s="203"/>
      <c r="D53" s="203"/>
      <c r="E53" s="204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0.208</v>
      </c>
      <c r="AJ53" s="166"/>
      <c r="AK53" s="170">
        <f>SUM(G54:AG54)</f>
        <v>3.328</v>
      </c>
      <c r="AL53" s="170"/>
      <c r="AM53" s="153">
        <f>IF(AK53=0,0,BF117)</f>
        <v>27.9</v>
      </c>
      <c r="AN53" s="155">
        <f>AK53*AM53</f>
        <v>92.85119999999999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3.328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24</v>
      </c>
      <c r="B55" s="211"/>
      <c r="C55" s="211"/>
      <c r="D55" s="211"/>
      <c r="E55" s="212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v>20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0.32</v>
      </c>
      <c r="AL55" s="170"/>
      <c r="AM55" s="153">
        <f>IF(AK55=0,0,BG117)</f>
        <v>67.2</v>
      </c>
      <c r="AN55" s="155">
        <f>AK55*AM55</f>
        <v>21.504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  <v>0.32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25</v>
      </c>
      <c r="B57" s="203"/>
      <c r="C57" s="203"/>
      <c r="D57" s="203"/>
      <c r="E57" s="204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26</v>
      </c>
      <c r="B59" s="211"/>
      <c r="C59" s="211"/>
      <c r="D59" s="211"/>
      <c r="E59" s="212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0.24</v>
      </c>
      <c r="AL59" s="170"/>
      <c r="AM59" s="153">
        <f>IF(AK59=0,0,BI117)</f>
        <v>209</v>
      </c>
      <c r="AN59" s="155">
        <f>AK59*AM59</f>
        <v>50.16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0.24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27</v>
      </c>
      <c r="B61" s="211"/>
      <c r="C61" s="211"/>
      <c r="D61" s="211"/>
      <c r="E61" s="212"/>
      <c r="F61" s="71" t="s">
        <v>202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0.1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1.1</v>
      </c>
      <c r="AJ61" s="166"/>
      <c r="AK61" s="266">
        <f>SUM(G62:AG62)</f>
        <v>17.6</v>
      </c>
      <c r="AL61" s="266"/>
      <c r="AM61" s="153">
        <f>IF(AK61=0,0,BJ117)</f>
        <v>2.1</v>
      </c>
      <c r="AN61" s="155">
        <f>AK61*AM61</f>
        <v>36.96000000000001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202</v>
      </c>
      <c r="G62" s="82">
        <f aca="true" t="shared" si="56" ref="G62:L62">IF(G61=0,"",завтракл*G61)</f>
      </c>
      <c r="H62" s="25">
        <f t="shared" si="56"/>
        <v>16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  <v>1.6</v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28</v>
      </c>
      <c r="B63" s="203"/>
      <c r="C63" s="203"/>
      <c r="D63" s="203"/>
      <c r="E63" s="204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135</v>
      </c>
      <c r="B65" s="211"/>
      <c r="C65" s="211"/>
      <c r="D65" s="211"/>
      <c r="E65" s="212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85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1.5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0.09250000000000001</v>
      </c>
      <c r="AJ65" s="166"/>
      <c r="AK65" s="170">
        <f>SUM(G66:AG66)</f>
        <v>1.4800000000000002</v>
      </c>
      <c r="AL65" s="170"/>
      <c r="AM65" s="153">
        <f>IF(AK65=0,0,BL117)</f>
        <v>10.6</v>
      </c>
      <c r="AN65" s="155">
        <f>AK65*AM65</f>
        <v>15.688000000000002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0.016</v>
      </c>
      <c r="P66" s="46">
        <f t="shared" si="63"/>
      </c>
      <c r="Q66" s="47">
        <f t="shared" si="63"/>
        <v>0.08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1.36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0.024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29</v>
      </c>
      <c r="B67" s="203"/>
      <c r="C67" s="203"/>
      <c r="D67" s="203"/>
      <c r="E67" s="204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30</v>
      </c>
      <c r="B69" s="211"/>
      <c r="C69" s="211"/>
      <c r="D69" s="211"/>
      <c r="E69" s="212"/>
      <c r="F69" s="71" t="s">
        <v>198</v>
      </c>
      <c r="G69" s="78">
        <f>VLOOKUP(завтрак1,таб,24,FALSE)</f>
        <v>39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0.039</v>
      </c>
      <c r="AJ69" s="166"/>
      <c r="AK69" s="170">
        <f>SUM(G70:AG70)</f>
        <v>0.624</v>
      </c>
      <c r="AL69" s="170"/>
      <c r="AM69" s="153">
        <f>IF(AK69=0,0,BN117)</f>
        <v>19.7</v>
      </c>
      <c r="AN69" s="155">
        <f>AK69*AM69</f>
        <v>12.2928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199</v>
      </c>
      <c r="G70" s="79">
        <f aca="true" t="shared" si="68" ref="G70:N70">IF(G69=0,"",завтракл*G69/1000)</f>
        <v>0.624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31</v>
      </c>
      <c r="B71" s="203"/>
      <c r="C71" s="203"/>
      <c r="D71" s="203"/>
      <c r="E71" s="204"/>
      <c r="F71" s="71" t="s">
        <v>198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199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35</v>
      </c>
      <c r="B73" s="211"/>
      <c r="C73" s="211"/>
      <c r="D73" s="211"/>
      <c r="E73" s="212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151</v>
      </c>
      <c r="B75" s="211"/>
      <c r="C75" s="211"/>
      <c r="D75" s="211"/>
      <c r="E75" s="212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152</v>
      </c>
      <c r="B77" s="203"/>
      <c r="C77" s="203"/>
      <c r="D77" s="203"/>
      <c r="E77" s="204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153</v>
      </c>
      <c r="B79" s="211"/>
      <c r="C79" s="211"/>
      <c r="D79" s="211"/>
      <c r="E79" s="212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32</v>
      </c>
      <c r="B81" s="203"/>
      <c r="C81" s="203"/>
      <c r="D81" s="203"/>
      <c r="E81" s="204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34</v>
      </c>
      <c r="B83" s="211"/>
      <c r="C83" s="211"/>
      <c r="D83" s="211"/>
      <c r="E83" s="212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</v>
      </c>
      <c r="AJ83" s="166"/>
      <c r="AK83" s="170">
        <f>SUM(G84:AG84)</f>
        <v>0</v>
      </c>
      <c r="AL83" s="170"/>
      <c r="AM83" s="153">
        <f>IF(AK83=0,0,BR117)</f>
        <v>0</v>
      </c>
      <c r="AN83" s="15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33</v>
      </c>
      <c r="B85" s="203"/>
      <c r="C85" s="203"/>
      <c r="D85" s="203"/>
      <c r="E85" s="204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329</v>
      </c>
      <c r="B87" s="211"/>
      <c r="C87" s="211"/>
      <c r="D87" s="211"/>
      <c r="E87" s="212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350</v>
      </c>
      <c r="B93" s="211"/>
      <c r="C93" s="211"/>
      <c r="D93" s="211"/>
      <c r="E93" s="212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349</v>
      </c>
      <c r="B95" s="203"/>
      <c r="C95" s="203"/>
      <c r="D95" s="203"/>
      <c r="E95" s="204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36</v>
      </c>
      <c r="B97" s="211"/>
      <c r="C97" s="211"/>
      <c r="D97" s="211"/>
      <c r="E97" s="212"/>
      <c r="F97" s="71" t="s">
        <v>198</v>
      </c>
      <c r="G97" s="78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88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4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/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0.039</v>
      </c>
      <c r="AJ97" s="166"/>
      <c r="AK97" s="170">
        <f>SUM(G98:AG98)</f>
        <v>0.624</v>
      </c>
      <c r="AL97" s="170"/>
      <c r="AM97" s="153">
        <f>IF(AK97=0,0,BW117)</f>
        <v>14</v>
      </c>
      <c r="AN97" s="155">
        <f>AK97*AM97</f>
        <v>8.736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199</v>
      </c>
      <c r="G98" s="79">
        <f aca="true" t="shared" si="107" ref="G98:N98">IF(G97=0,"",завтракл*G97/1000)</f>
        <v>0.08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0.24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0.064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0.24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38</v>
      </c>
      <c r="B99" s="203"/>
      <c r="C99" s="203"/>
      <c r="D99" s="203"/>
      <c r="E99" s="204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39</v>
      </c>
      <c r="B101" s="211"/>
      <c r="C101" s="211"/>
      <c r="D101" s="211"/>
      <c r="E101" s="212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v>24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0.024</v>
      </c>
      <c r="AJ101" s="166"/>
      <c r="AK101" s="170">
        <f>SUM(G102:AG102)</f>
        <v>0.384</v>
      </c>
      <c r="AL101" s="170"/>
      <c r="AM101" s="153">
        <f>IF(AK101=0,0,BY117)</f>
        <v>42</v>
      </c>
      <c r="AN101" s="155">
        <f>AK101*AM101</f>
        <v>16.128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0.384</v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40</v>
      </c>
      <c r="B103" s="203"/>
      <c r="C103" s="203"/>
      <c r="D103" s="203"/>
      <c r="E103" s="204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41</v>
      </c>
      <c r="B105" s="211"/>
      <c r="C105" s="211"/>
      <c r="D105" s="211"/>
      <c r="E105" s="212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0.03</v>
      </c>
      <c r="AJ105" s="166"/>
      <c r="AK105" s="170">
        <f>SUM(G106:AG106)</f>
        <v>0.48</v>
      </c>
      <c r="AL105" s="170"/>
      <c r="AM105" s="153">
        <f>IF(AK105=0,0,CA117)</f>
        <v>51.5</v>
      </c>
      <c r="AN105" s="155">
        <f>AK105*AM105</f>
        <v>24.72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0.48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42</v>
      </c>
      <c r="B107" s="211"/>
      <c r="C107" s="211"/>
      <c r="D107" s="211"/>
      <c r="E107" s="212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</v>
      </c>
      <c r="AJ107" s="166"/>
      <c r="AK107" s="170">
        <f>SUM(G108:AG108)</f>
        <v>0</v>
      </c>
      <c r="AL107" s="170"/>
      <c r="AM107" s="153">
        <f>IF(AK107=0,0,CB117)</f>
        <v>0</v>
      </c>
      <c r="AN107" s="155">
        <f>AK107*AM107</f>
        <v>0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243</v>
      </c>
      <c r="B109" s="203"/>
      <c r="C109" s="203"/>
      <c r="D109" s="203"/>
      <c r="E109" s="204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43</v>
      </c>
      <c r="B111" s="211"/>
      <c r="C111" s="211"/>
      <c r="D111" s="211"/>
      <c r="E111" s="212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2.88</v>
      </c>
      <c r="AL111" s="170"/>
      <c r="AM111" s="153">
        <f>IF(AK111=0,0,CD117)</f>
        <v>24.8</v>
      </c>
      <c r="AN111" s="155">
        <f>AK111*AM111</f>
        <v>71.42399999999999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2.88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44</v>
      </c>
      <c r="B113" s="211"/>
      <c r="C113" s="211"/>
      <c r="D113" s="211"/>
      <c r="E113" s="212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45</v>
      </c>
      <c r="B115" s="211"/>
      <c r="C115" s="211"/>
      <c r="D115" s="211"/>
      <c r="E115" s="212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</v>
      </c>
      <c r="AJ115" s="166"/>
      <c r="AK115" s="170">
        <f>SUM(G116:AG116)</f>
        <v>4.8</v>
      </c>
      <c r="AL115" s="170"/>
      <c r="AM115" s="153">
        <f>IF(AK115=0,0,CF117)</f>
        <v>16.9</v>
      </c>
      <c r="AN115" s="155">
        <f>AK115*AM115</f>
        <v>81.11999999999999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4.8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347</v>
      </c>
      <c r="B117" s="203"/>
      <c r="C117" s="203"/>
      <c r="D117" s="203"/>
      <c r="E117" s="204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211" t="s">
        <v>290</v>
      </c>
      <c r="B119" s="211"/>
      <c r="C119" s="211"/>
      <c r="D119" s="211"/>
      <c r="E119" s="212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283</v>
      </c>
      <c r="B121" s="203"/>
      <c r="C121" s="203"/>
      <c r="D121" s="203"/>
      <c r="E121" s="204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253</v>
      </c>
      <c r="B123" s="211"/>
      <c r="C123" s="211"/>
      <c r="D123" s="211"/>
      <c r="E123" s="212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46</v>
      </c>
      <c r="B125" s="203"/>
      <c r="C125" s="203"/>
      <c r="D125" s="203"/>
      <c r="E125" s="204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0.45199999999999996</v>
      </c>
      <c r="AJ125" s="166"/>
      <c r="AK125" s="170">
        <f>SUM(G126:AG126)</f>
        <v>7.231999999999999</v>
      </c>
      <c r="AL125" s="170"/>
      <c r="AM125" s="153">
        <f>IF(AK125=0,0,CG117)</f>
        <v>13.1</v>
      </c>
      <c r="AN125" s="155">
        <f>AK125*AM125</f>
        <v>94.73919999999998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1.04</v>
      </c>
      <c r="P126" s="45">
        <f t="shared" si="150"/>
        <v>2.88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3.312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332</v>
      </c>
      <c r="B127" s="211"/>
      <c r="C127" s="211"/>
      <c r="D127" s="211"/>
      <c r="E127" s="212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224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0.254</v>
      </c>
      <c r="AJ127" s="166"/>
      <c r="AK127" s="170">
        <f>SUM(G128:AG128)</f>
        <v>4.064</v>
      </c>
      <c r="AL127" s="170"/>
      <c r="AM127" s="153">
        <f>IF(AK127=0,0,CH117)</f>
        <v>6.9</v>
      </c>
      <c r="AN127" s="155">
        <f>AK127*AM127</f>
        <v>28.041600000000003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  <v>3.584</v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47</v>
      </c>
      <c r="B129" s="203"/>
      <c r="C129" s="203"/>
      <c r="D129" s="203"/>
      <c r="E129" s="204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7.5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0.0595</v>
      </c>
      <c r="AJ129" s="166"/>
      <c r="AK129" s="170">
        <f>SUM(G130:AG130)</f>
        <v>0.952</v>
      </c>
      <c r="AL129" s="170"/>
      <c r="AM129" s="153">
        <f>IF(AK129=0,0,CI117)</f>
        <v>10.5</v>
      </c>
      <c r="AN129" s="155">
        <f>AK129*AM129</f>
        <v>9.995999999999999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0.16</v>
      </c>
      <c r="P130" s="45">
        <f t="shared" si="156"/>
      </c>
      <c r="Q130" s="49">
        <f t="shared" si="156"/>
        <v>0.224</v>
      </c>
      <c r="R130" s="45">
        <f t="shared" si="156"/>
        <v>0.288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0.12</v>
      </c>
      <c r="AB130" s="45">
        <f t="shared" si="157"/>
        <v>0.16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48</v>
      </c>
      <c r="B131" s="211"/>
      <c r="C131" s="211"/>
      <c r="D131" s="211"/>
      <c r="E131" s="212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4.5</v>
      </c>
      <c r="AB131" s="35">
        <f>VLOOKUP(ужин3,таб,46,FALSE)</f>
        <v>23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0.043</v>
      </c>
      <c r="AJ131" s="166"/>
      <c r="AK131" s="170">
        <f>SUM(G132:AG132)</f>
        <v>0.688</v>
      </c>
      <c r="AL131" s="170"/>
      <c r="AM131" s="153">
        <f>IF(AK131=0,0,CJ117)</f>
        <v>8</v>
      </c>
      <c r="AN131" s="155">
        <f>AK131*AM131</f>
        <v>5.504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0.248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0.072</v>
      </c>
      <c r="AB132" s="46">
        <f t="shared" si="160"/>
        <v>0.368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333</v>
      </c>
      <c r="B133" s="203"/>
      <c r="C133" s="203"/>
      <c r="D133" s="203"/>
      <c r="E133" s="204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74</v>
      </c>
      <c r="B135" s="208"/>
      <c r="C135" s="208"/>
      <c r="D135" s="208"/>
      <c r="E135" s="208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0.101</v>
      </c>
      <c r="AJ135" s="166"/>
      <c r="AK135" s="170">
        <f>SUM(G136:AG136)</f>
        <v>1.616</v>
      </c>
      <c r="AL135" s="170"/>
      <c r="AM135" s="153">
        <f>IF(AK135=0,0,CL117)</f>
        <v>21.92</v>
      </c>
      <c r="AN135" s="155">
        <f>AK135*AM135</f>
        <v>35.422720000000005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1.616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49</v>
      </c>
      <c r="B137" s="203"/>
      <c r="C137" s="203"/>
      <c r="D137" s="203"/>
      <c r="E137" s="204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0.045</v>
      </c>
      <c r="AJ137" s="166"/>
      <c r="AK137" s="170">
        <f>SUM(G138:AG138)</f>
        <v>0.72</v>
      </c>
      <c r="AL137" s="170"/>
      <c r="AM137" s="153">
        <f>IF(AK137=0,0,CO117)</f>
        <v>7</v>
      </c>
      <c r="AN137" s="155">
        <f>AK137*AM137</f>
        <v>5.04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0.72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316</v>
      </c>
      <c r="B139" s="179"/>
      <c r="C139" s="179"/>
      <c r="D139" s="179"/>
      <c r="E139" s="180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203" t="s">
        <v>50</v>
      </c>
      <c r="B141" s="203"/>
      <c r="C141" s="203"/>
      <c r="D141" s="203"/>
      <c r="E141" s="204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v>1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0.003</v>
      </c>
      <c r="AJ141" s="166"/>
      <c r="AK141" s="170">
        <f>SUM(G142:AG142)</f>
        <v>0.048</v>
      </c>
      <c r="AL141" s="170"/>
      <c r="AM141" s="153">
        <f>IF(AK141=0,0,CM117)</f>
        <v>48.2</v>
      </c>
      <c r="AN141" s="155">
        <f>AK141*AM141</f>
        <v>2.3136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0.032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  <v>0.016</v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211" t="s">
        <v>83</v>
      </c>
      <c r="B143" s="211"/>
      <c r="C143" s="211"/>
      <c r="D143" s="211"/>
      <c r="E143" s="212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51</v>
      </c>
      <c r="B145" s="203"/>
      <c r="C145" s="203"/>
      <c r="D145" s="203"/>
      <c r="E145" s="204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52</v>
      </c>
      <c r="B147" s="211"/>
      <c r="C147" s="211"/>
      <c r="D147" s="211"/>
      <c r="E147" s="212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15</v>
      </c>
      <c r="R147" s="35">
        <f>IF(обед4="хліб пшеничний",150,(VLOOKUP(обед4,таб,53,FALSE)))</f>
        <v>0</v>
      </c>
      <c r="S147" s="34">
        <v>135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5.28</v>
      </c>
      <c r="AL147" s="170"/>
      <c r="AM147" s="153">
        <f>IF(AK147=0,0,CQ117)</f>
        <v>11.04</v>
      </c>
      <c r="AN147" s="155">
        <f>AK147*AM147</f>
        <v>58.291199999999996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1.6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0.24</v>
      </c>
      <c r="R148" s="46">
        <f t="shared" si="183"/>
      </c>
      <c r="S148" s="47">
        <f t="shared" si="183"/>
        <v>2.16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1.28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203" t="s">
        <v>53</v>
      </c>
      <c r="B149" s="203"/>
      <c r="C149" s="203"/>
      <c r="D149" s="203"/>
      <c r="E149" s="204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351</v>
      </c>
      <c r="B151" s="179"/>
      <c r="C151" s="179"/>
      <c r="D151" s="179"/>
      <c r="E151" s="180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344</v>
      </c>
      <c r="B153" s="203"/>
      <c r="C153" s="203"/>
      <c r="D153" s="203"/>
      <c r="E153" s="204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321</v>
      </c>
      <c r="B155" s="211"/>
      <c r="C155" s="211"/>
      <c r="D155" s="211"/>
      <c r="E155" s="212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203" t="s">
        <v>55</v>
      </c>
      <c r="B157" s="203"/>
      <c r="C157" s="203"/>
      <c r="D157" s="203"/>
      <c r="E157" s="204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54</v>
      </c>
      <c r="B159" s="211"/>
      <c r="C159" s="211"/>
      <c r="D159" s="211"/>
      <c r="E159" s="212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0.002</v>
      </c>
      <c r="AJ159" s="166"/>
      <c r="AK159" s="170">
        <f>SUM(G160:AG160)</f>
        <v>0.032</v>
      </c>
      <c r="AL159" s="170"/>
      <c r="AM159" s="153">
        <f>IF(AK159=0,0,CW117)</f>
        <v>288</v>
      </c>
      <c r="AN159" s="155">
        <f>AK159*AM159</f>
        <v>9.216000000000001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0.032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0.001</v>
      </c>
      <c r="AJ161" s="166"/>
      <c r="AK161" s="170">
        <f>SUM(G162:AG162)</f>
        <v>0.016</v>
      </c>
      <c r="AL161" s="170"/>
      <c r="AM161" s="153">
        <f>IF(AK161=0,0,CX117)</f>
        <v>306</v>
      </c>
      <c r="AN161" s="155">
        <f>AK161*AM161</f>
        <v>4.896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0.016</v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56</v>
      </c>
      <c r="B163" s="211"/>
      <c r="C163" s="211"/>
      <c r="D163" s="211"/>
      <c r="E163" s="212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0.128</v>
      </c>
      <c r="AL163" s="170"/>
      <c r="AM163" s="153">
        <f>IF(AK163=0,0,CY117)</f>
        <v>6.33</v>
      </c>
      <c r="AN163" s="155">
        <f>AK163*AM163</f>
        <v>0.8102400000000001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57</v>
      </c>
      <c r="B165" s="203"/>
      <c r="C165" s="203"/>
      <c r="D165" s="203"/>
      <c r="E165" s="204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205"/>
      <c r="B166" s="205"/>
      <c r="C166" s="205"/>
      <c r="D166" s="205"/>
      <c r="E166" s="20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58</v>
      </c>
      <c r="B167" s="211"/>
      <c r="C167" s="211"/>
      <c r="D167" s="211"/>
      <c r="E167" s="212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59</v>
      </c>
      <c r="B169" s="211"/>
      <c r="C169" s="211"/>
      <c r="D169" s="211"/>
      <c r="E169" s="212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60</v>
      </c>
      <c r="B171" s="211"/>
      <c r="C171" s="211"/>
      <c r="D171" s="211"/>
      <c r="E171" s="212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154</v>
      </c>
      <c r="B173" s="211"/>
      <c r="C173" s="211"/>
      <c r="D173" s="211"/>
      <c r="E173" s="212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155</v>
      </c>
      <c r="B175" s="179"/>
      <c r="C175" s="179"/>
      <c r="D175" s="179"/>
      <c r="E175" s="180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348</v>
      </c>
      <c r="B177" s="179"/>
      <c r="C177" s="179"/>
      <c r="D177" s="179"/>
      <c r="E177" s="180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159" t="s">
        <v>312</v>
      </c>
      <c r="B179" s="160"/>
      <c r="C179" s="160"/>
      <c r="D179" s="160"/>
      <c r="E179" s="16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82" t="s">
        <v>355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209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280</v>
      </c>
      <c r="AI181" s="60"/>
      <c r="AJ181" s="60"/>
      <c r="AK181" s="60"/>
      <c r="AL181" s="60"/>
      <c r="AM181" s="152">
        <f>SUM(AN25:AN180)</f>
        <v>1299.9721599999996</v>
      </c>
      <c r="AN181" s="152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174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210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211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212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2020-10-13T06:26:56Z</cp:lastPrinted>
  <dcterms:created xsi:type="dcterms:W3CDTF">1996-10-08T23:32:33Z</dcterms:created>
  <dcterms:modified xsi:type="dcterms:W3CDTF">2020-10-15T06:25:08Z</dcterms:modified>
  <cp:category/>
  <cp:version/>
  <cp:contentType/>
  <cp:contentStatus/>
</cp:coreProperties>
</file>